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R:\Contratacion\16. TRANSPARENCIA_CONTRATOS\"/>
    </mc:Choice>
  </mc:AlternateContent>
  <xr:revisionPtr revIDLastSave="0" documentId="13_ncr:1_{AC2AE497-4EF6-4CA9-B51E-CAFBCC39C4B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8" i="1" l="1"/>
  <c r="E86" i="1" s="1"/>
  <c r="B88" i="1"/>
  <c r="C86" i="1" s="1"/>
  <c r="F87" i="1"/>
  <c r="F86" i="1"/>
  <c r="C70" i="1"/>
  <c r="B70" i="1"/>
  <c r="D69" i="1"/>
  <c r="E69" i="1" s="1"/>
  <c r="F69" i="1" s="1"/>
  <c r="E68" i="1"/>
  <c r="F68" i="1" s="1"/>
  <c r="D68" i="1"/>
  <c r="D67" i="1"/>
  <c r="E67" i="1" s="1"/>
  <c r="F67" i="1" s="1"/>
  <c r="D66" i="1"/>
  <c r="E66" i="1" s="1"/>
  <c r="F66" i="1" s="1"/>
  <c r="D65" i="1"/>
  <c r="G53" i="1"/>
  <c r="D53" i="1"/>
  <c r="B53" i="1"/>
  <c r="C52" i="1" s="1"/>
  <c r="F52" i="1"/>
  <c r="F51" i="1"/>
  <c r="F50" i="1"/>
  <c r="F49" i="1"/>
  <c r="F48" i="1"/>
  <c r="H17" i="1"/>
  <c r="D19" i="1"/>
  <c r="I17" i="1"/>
  <c r="I16" i="1"/>
  <c r="I15" i="1"/>
  <c r="D25" i="1"/>
  <c r="C48" i="1" l="1"/>
  <c r="C51" i="1"/>
  <c r="F53" i="1"/>
  <c r="C50" i="1"/>
  <c r="C49" i="1"/>
  <c r="E53" i="1"/>
  <c r="E49" i="1"/>
  <c r="C87" i="1"/>
  <c r="C88" i="1" s="1"/>
  <c r="E52" i="1"/>
  <c r="D70" i="1"/>
  <c r="E70" i="1" s="1"/>
  <c r="F70" i="1" s="1"/>
  <c r="E51" i="1"/>
  <c r="F88" i="1"/>
  <c r="E87" i="1"/>
  <c r="E88" i="1" s="1"/>
  <c r="E48" i="1"/>
  <c r="E50" i="1"/>
  <c r="E65" i="1"/>
  <c r="F65" i="1" s="1"/>
  <c r="C53" i="1"/>
  <c r="I19" i="1"/>
  <c r="C19" i="1" l="1"/>
  <c r="G20" i="1"/>
  <c r="D30" i="1"/>
  <c r="H20" i="1"/>
  <c r="J19" i="1" l="1"/>
  <c r="J16" i="1"/>
  <c r="J17" i="1"/>
  <c r="J18" i="1"/>
  <c r="J15" i="1"/>
  <c r="D35" i="1"/>
  <c r="C35" i="1"/>
  <c r="C30" i="1"/>
  <c r="C25" i="1"/>
  <c r="I18" i="1"/>
  <c r="I20" i="1" s="1"/>
  <c r="K16" i="1" s="1"/>
  <c r="D13" i="1"/>
  <c r="D36" i="1" s="1"/>
  <c r="J20" i="1" l="1"/>
  <c r="C36" i="1"/>
  <c r="K18" i="1" l="1"/>
  <c r="K17" i="1"/>
  <c r="K19" i="1"/>
  <c r="K15" i="1"/>
  <c r="K20" i="1" l="1"/>
</calcChain>
</file>

<file path=xl/sharedStrings.xml><?xml version="1.0" encoding="utf-8"?>
<sst xmlns="http://schemas.openxmlformats.org/spreadsheetml/2006/main" count="92" uniqueCount="58">
  <si>
    <t>Tipo de contrato</t>
  </si>
  <si>
    <t>Privados</t>
  </si>
  <si>
    <t>Servicios</t>
  </si>
  <si>
    <t>Suministros</t>
  </si>
  <si>
    <t>Mixtos:
servicio-suministro</t>
  </si>
  <si>
    <t>Obras</t>
  </si>
  <si>
    <t>TOTAL</t>
  </si>
  <si>
    <t>Procedimiento de adjudicación</t>
  </si>
  <si>
    <t>Menor</t>
  </si>
  <si>
    <t>Abierto</t>
  </si>
  <si>
    <t>Subtotal contratos privados</t>
  </si>
  <si>
    <t>Abierto/Modificaciones</t>
  </si>
  <si>
    <t>Basado en Acuerdo Marco/SDA</t>
  </si>
  <si>
    <t>Subtotal contratos de servicio</t>
  </si>
  <si>
    <t>Subtotal contratos de suministro</t>
  </si>
  <si>
    <t>Subtotal contratos mixtos: ser-sum</t>
  </si>
  <si>
    <t>Subtotal contratos de obra</t>
  </si>
  <si>
    <t>Importe adjudicación
(sin IVA)</t>
  </si>
  <si>
    <t xml:space="preserve"> PORCENTAJE DE VOLUMEN PRESUPUESTARIO DE CONTRATOS A TRAVÉS DE LOS PROCEDIMIENTOS DE ADJUDICACIÓN</t>
  </si>
  <si>
    <t>PROCEDIMIENTOS</t>
  </si>
  <si>
    <t>MENOR</t>
  </si>
  <si>
    <t>ABIERTO</t>
  </si>
  <si>
    <t>ABIERTO/MODIFICACIONES</t>
  </si>
  <si>
    <t>BASADO EN ACUERDO MARCO/SDA</t>
  </si>
  <si>
    <t>NÚM. DE CONTRATOS</t>
  </si>
  <si>
    <t>PRESUPUESTO LICITACIÓN sin IVA (2)</t>
  </si>
  <si>
    <t>IMPORTE DE ADJUDICACIÓN sin IVA (2)</t>
  </si>
  <si>
    <t>PORCENTAJE SOBRE</t>
  </si>
  <si>
    <t>PRESUPUESTO DE LICITACIÓN</t>
  </si>
  <si>
    <t>IMPORTE DE ADJUDICACIÓN</t>
  </si>
  <si>
    <t xml:space="preserve">Abierto/Prórrogas </t>
  </si>
  <si>
    <t>ABIERTO/PRÓRROGAS</t>
  </si>
  <si>
    <r>
      <rPr>
        <b/>
        <sz val="11"/>
        <color theme="1"/>
        <rFont val="Liberation Sans"/>
        <family val="2"/>
      </rPr>
      <t>(1)</t>
    </r>
    <r>
      <rPr>
        <sz val="9"/>
        <color theme="1"/>
        <rFont val="Open Sans"/>
        <family val="2"/>
      </rPr>
      <t xml:space="preserve"> A efectos comparativos, el cómputo de contratos se refiere a los contratos adjudicados, prorrogados o a las modificaciones efectuadas en el período indicado.</t>
    </r>
  </si>
  <si>
    <t>PROCEDIMIENTOS DE CONTRATACIÓN
En cumplimiento de la Ley 1/2022, de 13 de abril, de la Generalitat, de Transparencia y Buen Gobierno de la Comunitat Valenciana
DATOS ESTADÍSTICOS CONTRATOS ADJUDICADOS del 01/01/2025 al 31/12/2025</t>
  </si>
  <si>
    <r>
      <t xml:space="preserve">Núm. Contratos </t>
    </r>
    <r>
      <rPr>
        <sz val="6"/>
        <rFont val="Liberation Sans"/>
        <family val="2"/>
      </rPr>
      <t>(1)</t>
    </r>
  </si>
  <si>
    <r>
      <rPr>
        <b/>
        <sz val="9"/>
        <color theme="1"/>
        <rFont val="Open Sans"/>
        <family val="2"/>
      </rPr>
      <t>(2)</t>
    </r>
    <r>
      <rPr>
        <sz val="9"/>
        <color theme="1"/>
        <rFont val="Open Sans"/>
        <family val="2"/>
      </rPr>
      <t xml:space="preserve"> A efectos comparativos, solo se tiene en consideración el importe de los contratos adjudicados en el periodo indicado.En los supuestos de prórrogas y modificaciones contractuales, se han considerado únicamente los importes de las prórrogas y modificaciones efectuadas en el período indicado.</t>
    </r>
  </si>
  <si>
    <t>ANÁLISIS DETALLADO POR PROCEDIMIENTO DE ADJUDICACIÓN</t>
  </si>
  <si>
    <t>RESUMEN POR PROCEDIMIENTO</t>
  </si>
  <si>
    <t>Procedimiento</t>
  </si>
  <si>
    <t>Nº Contratos</t>
  </si>
  <si>
    <t>% s/Total</t>
  </si>
  <si>
    <t>Importe Total (€)</t>
  </si>
  <si>
    <t>Importe Medio (€)</t>
  </si>
  <si>
    <t>Presup. Licitación (€)</t>
  </si>
  <si>
    <t>Abierto/Prórrogas</t>
  </si>
  <si>
    <t>INDICADORES DE EFICIENCIA EN ADJUDICACIÓN</t>
  </si>
  <si>
    <t>Presupuesto Licitación (€)</t>
  </si>
  <si>
    <t>Importe Adjudicación (€)</t>
  </si>
  <si>
    <t>Ahorro (€)</t>
  </si>
  <si>
    <t>% Ahorro</t>
  </si>
  <si>
    <t>Eficiencia</t>
  </si>
  <si>
    <t>ANÁLISIS DE CONCENTRACIÓN Y COMPETENCIA</t>
  </si>
  <si>
    <t>COMPARATIVA: CONTRATOS MENORES VS PROCEDIMIENTOS COMPETITIVOS</t>
  </si>
  <si>
    <t>Categoría</t>
  </si>
  <si>
    <t>Importe (€)</t>
  </si>
  <si>
    <t>Contratos Menores</t>
  </si>
  <si>
    <t>Procedimientos Competitivos</t>
  </si>
  <si>
    <t>DISTRIBUCIÓN POR TIPO DE CONTRATO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</si>
</sst>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[$-403]General"/>
    <numFmt numFmtId="165" formatCode="0.00&quot; &quot;%"/>
    <numFmt numFmtId="166" formatCode="[$-403]#,##0.00"/>
    <numFmt numFmtId="167" formatCode="#,##0.00&quot; €&quot;"/>
    <numFmt numFmtId="168" formatCode="#,##0.00&quot; €&quot;;[Red]\(#,##0.00&quot; €)&quot;"/>
    <numFmt numFmtId="169" formatCode="0.00%;[Red]\(0.00%\)"/>
  </numFmts>
  <fonts count="21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Open Sans"/>
      <family val="2"/>
    </font>
    <font>
      <sz val="10"/>
      <color theme="1"/>
      <name val="Open Sans"/>
      <family val="2"/>
    </font>
    <font>
      <sz val="8"/>
      <color theme="1"/>
      <name val="Open Sans"/>
      <family val="2"/>
    </font>
    <font>
      <b/>
      <sz val="11"/>
      <color theme="1"/>
      <name val="Open Sans"/>
      <family val="2"/>
    </font>
    <font>
      <sz val="9"/>
      <color theme="1"/>
      <name val="Open Sans"/>
      <family val="2"/>
    </font>
    <font>
      <b/>
      <sz val="11"/>
      <color theme="1"/>
      <name val="Liberation Sans"/>
      <family val="2"/>
    </font>
    <font>
      <sz val="11"/>
      <color theme="1"/>
      <name val="Calibri"/>
      <family val="2"/>
      <scheme val="minor"/>
    </font>
    <font>
      <sz val="11"/>
      <name val="Open Sans"/>
      <family val="2"/>
    </font>
    <font>
      <sz val="10"/>
      <name val="Open Sans"/>
      <family val="2"/>
    </font>
    <font>
      <sz val="6"/>
      <name val="Liberation Sans"/>
      <family val="2"/>
    </font>
    <font>
      <b/>
      <sz val="9"/>
      <color theme="1"/>
      <name val="Open Sans"/>
      <family val="2"/>
    </font>
    <font>
      <b/>
      <sz val="14"/>
      <name val="Arial"/>
      <family val="2"/>
    </font>
    <font>
      <b/>
      <sz val="12"/>
      <color rgb="FFFFFFFF"/>
      <name val="Arial"/>
      <family val="2"/>
    </font>
    <font>
      <b/>
      <sz val="10"/>
      <color rgb="FFFFFFFF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2"/>
      <color rgb="FFFFFFFF"/>
      <name val="Arial"/>
      <charset val="1"/>
    </font>
    <font>
      <b/>
      <sz val="10"/>
      <name val="Open Sans"/>
      <family val="2"/>
    </font>
    <font>
      <b/>
      <sz val="11"/>
      <name val="Open Sans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59999389629810485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1F4E78"/>
        <bgColor rgb="FF3C628F"/>
      </patternFill>
    </fill>
    <fill>
      <patternFill patternType="solid">
        <fgColor rgb="FF5B9BD5"/>
        <bgColor rgb="FF4BACC6"/>
      </patternFill>
    </fill>
    <fill>
      <patternFill patternType="solid">
        <fgColor rgb="FFFFC000"/>
        <bgColor rgb="FFFF9900"/>
      </patternFill>
    </fill>
    <fill>
      <patternFill patternType="solid">
        <fgColor theme="0"/>
        <bgColor rgb="FF3C628F"/>
      </patternFill>
    </fill>
    <fill>
      <patternFill patternType="solid">
        <fgColor rgb="FFFFC000"/>
        <bgColor rgb="FF9D2235"/>
      </patternFill>
    </fill>
    <fill>
      <patternFill patternType="solid">
        <fgColor theme="4"/>
        <bgColor indexed="64"/>
      </patternFill>
    </fill>
  </fills>
  <borders count="16">
    <border>
      <left/>
      <right/>
      <top/>
      <bottom/>
      <diagonal/>
    </border>
    <border>
      <left style="thin">
        <color rgb="FF666666"/>
      </left>
      <right/>
      <top style="thin">
        <color rgb="FF666666"/>
      </top>
      <bottom style="thin">
        <color rgb="FF666666"/>
      </bottom>
      <diagonal/>
    </border>
    <border>
      <left/>
      <right/>
      <top style="thin">
        <color rgb="FF666666"/>
      </top>
      <bottom style="thin">
        <color rgb="FF666666"/>
      </bottom>
      <diagonal/>
    </border>
    <border>
      <left/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9D2235"/>
      </left>
      <right/>
      <top style="thin">
        <color rgb="FF9D2235"/>
      </top>
      <bottom style="thin">
        <color rgb="FF9D2235"/>
      </bottom>
      <diagonal/>
    </border>
    <border>
      <left/>
      <right/>
      <top style="thin">
        <color rgb="FF9D2235"/>
      </top>
      <bottom style="thin">
        <color rgb="FF9D2235"/>
      </bottom>
      <diagonal/>
    </border>
    <border>
      <left/>
      <right style="thin">
        <color rgb="FF9D2235"/>
      </right>
      <top style="thin">
        <color rgb="FF9D2235"/>
      </top>
      <bottom style="thin">
        <color rgb="FF9D2235"/>
      </bottom>
      <diagonal/>
    </border>
    <border>
      <left style="thin">
        <color rgb="FF9D2235"/>
      </left>
      <right/>
      <top style="thin">
        <color rgb="FF9D2235"/>
      </top>
      <bottom/>
      <diagonal/>
    </border>
    <border>
      <left style="thin">
        <color rgb="FF9D2235"/>
      </left>
      <right/>
      <top/>
      <bottom/>
      <diagonal/>
    </border>
    <border>
      <left style="thin">
        <color rgb="FF9D2235"/>
      </left>
      <right/>
      <top/>
      <bottom style="thin">
        <color rgb="FF9D2235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rgb="FF666666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9" fontId="8" fillId="0" borderId="0" applyFont="0" applyFill="0" applyBorder="0" applyAlignment="0" applyProtection="0"/>
  </cellStyleXfs>
  <cellXfs count="63">
    <xf numFmtId="0" fontId="0" fillId="0" borderId="0" xfId="0"/>
    <xf numFmtId="0" fontId="2" fillId="0" borderId="0" xfId="0" applyFont="1"/>
    <xf numFmtId="164" fontId="3" fillId="2" borderId="5" xfId="0" applyNumberFormat="1" applyFont="1" applyFill="1" applyBorder="1" applyAlignment="1">
      <alignment vertical="center"/>
    </xf>
    <xf numFmtId="4" fontId="2" fillId="0" borderId="0" xfId="0" applyNumberFormat="1" applyFont="1"/>
    <xf numFmtId="164" fontId="4" fillId="2" borderId="5" xfId="0" applyNumberFormat="1" applyFont="1" applyFill="1" applyBorder="1" applyAlignment="1">
      <alignment horizontal="right" vertical="center"/>
    </xf>
    <xf numFmtId="0" fontId="6" fillId="0" borderId="0" xfId="0" applyFont="1" applyAlignment="1">
      <alignment wrapText="1"/>
    </xf>
    <xf numFmtId="164" fontId="3" fillId="2" borderId="5" xfId="0" applyNumberFormat="1" applyFont="1" applyFill="1" applyBorder="1" applyAlignment="1">
      <alignment horizontal="left" vertical="center"/>
    </xf>
    <xf numFmtId="0" fontId="2" fillId="3" borderId="5" xfId="0" applyFont="1" applyFill="1" applyBorder="1" applyAlignment="1">
      <alignment horizontal="center"/>
    </xf>
    <xf numFmtId="4" fontId="2" fillId="3" borderId="6" xfId="0" applyNumberFormat="1" applyFont="1" applyFill="1" applyBorder="1" applyAlignment="1">
      <alignment vertical="center"/>
    </xf>
    <xf numFmtId="0" fontId="5" fillId="3" borderId="5" xfId="0" applyFont="1" applyFill="1" applyBorder="1" applyAlignment="1">
      <alignment horizontal="center"/>
    </xf>
    <xf numFmtId="4" fontId="5" fillId="3" borderId="6" xfId="0" applyNumberFormat="1" applyFont="1" applyFill="1" applyBorder="1" applyAlignment="1">
      <alignment vertical="center"/>
    </xf>
    <xf numFmtId="164" fontId="3" fillId="4" borderId="4" xfId="0" applyNumberFormat="1" applyFont="1" applyFill="1" applyBorder="1"/>
    <xf numFmtId="164" fontId="3" fillId="4" borderId="5" xfId="0" applyNumberFormat="1" applyFont="1" applyFill="1" applyBorder="1" applyAlignment="1">
      <alignment horizontal="center"/>
    </xf>
    <xf numFmtId="49" fontId="3" fillId="4" borderId="4" xfId="0" applyNumberFormat="1" applyFont="1" applyFill="1" applyBorder="1"/>
    <xf numFmtId="0" fontId="1" fillId="5" borderId="0" xfId="0" applyFont="1" applyFill="1" applyAlignment="1">
      <alignment vertical="center"/>
    </xf>
    <xf numFmtId="0" fontId="9" fillId="3" borderId="5" xfId="0" applyFont="1" applyFill="1" applyBorder="1" applyAlignment="1">
      <alignment horizontal="center"/>
    </xf>
    <xf numFmtId="4" fontId="9" fillId="3" borderId="6" xfId="0" applyNumberFormat="1" applyFont="1" applyFill="1" applyBorder="1" applyAlignment="1">
      <alignment vertical="center"/>
    </xf>
    <xf numFmtId="4" fontId="10" fillId="4" borderId="5" xfId="0" applyNumberFormat="1" applyFont="1" applyFill="1" applyBorder="1"/>
    <xf numFmtId="10" fontId="10" fillId="4" borderId="5" xfId="1" applyNumberFormat="1" applyFont="1" applyFill="1" applyBorder="1"/>
    <xf numFmtId="9" fontId="10" fillId="4" borderId="6" xfId="1" applyFont="1" applyFill="1" applyBorder="1"/>
    <xf numFmtId="9" fontId="10" fillId="4" borderId="5" xfId="1" applyFont="1" applyFill="1" applyBorder="1"/>
    <xf numFmtId="0" fontId="15" fillId="8" borderId="10" xfId="0" applyFont="1" applyFill="1" applyBorder="1" applyAlignment="1">
      <alignment horizontal="center" vertical="center" wrapText="1"/>
    </xf>
    <xf numFmtId="0" fontId="16" fillId="0" borderId="10" xfId="0" applyFont="1" applyBorder="1"/>
    <xf numFmtId="3" fontId="16" fillId="0" borderId="10" xfId="0" applyNumberFormat="1" applyFont="1" applyBorder="1" applyAlignment="1">
      <alignment horizontal="right"/>
    </xf>
    <xf numFmtId="10" fontId="16" fillId="0" borderId="10" xfId="0" applyNumberFormat="1" applyFont="1" applyBorder="1" applyAlignment="1">
      <alignment horizontal="right"/>
    </xf>
    <xf numFmtId="167" fontId="16" fillId="0" borderId="10" xfId="0" applyNumberFormat="1" applyFont="1" applyBorder="1" applyAlignment="1">
      <alignment horizontal="right"/>
    </xf>
    <xf numFmtId="0" fontId="17" fillId="9" borderId="10" xfId="0" applyFont="1" applyFill="1" applyBorder="1"/>
    <xf numFmtId="3" fontId="17" fillId="9" borderId="10" xfId="0" applyNumberFormat="1" applyFont="1" applyFill="1" applyBorder="1" applyAlignment="1">
      <alignment horizontal="right"/>
    </xf>
    <xf numFmtId="10" fontId="17" fillId="9" borderId="10" xfId="0" applyNumberFormat="1" applyFont="1" applyFill="1" applyBorder="1" applyAlignment="1">
      <alignment horizontal="right"/>
    </xf>
    <xf numFmtId="167" fontId="17" fillId="9" borderId="10" xfId="0" applyNumberFormat="1" applyFont="1" applyFill="1" applyBorder="1" applyAlignment="1">
      <alignment horizontal="right"/>
    </xf>
    <xf numFmtId="168" fontId="16" fillId="0" borderId="10" xfId="0" applyNumberFormat="1" applyFont="1" applyBorder="1" applyAlignment="1">
      <alignment horizontal="right"/>
    </xf>
    <xf numFmtId="169" fontId="16" fillId="0" borderId="10" xfId="0" applyNumberFormat="1" applyFont="1" applyBorder="1" applyAlignment="1">
      <alignment horizontal="right"/>
    </xf>
    <xf numFmtId="0" fontId="16" fillId="0" borderId="10" xfId="0" applyFont="1" applyBorder="1" applyAlignment="1">
      <alignment horizontal="right"/>
    </xf>
    <xf numFmtId="168" fontId="17" fillId="9" borderId="10" xfId="0" applyNumberFormat="1" applyFont="1" applyFill="1" applyBorder="1" applyAlignment="1">
      <alignment horizontal="right"/>
    </xf>
    <xf numFmtId="169" fontId="17" fillId="9" borderId="10" xfId="0" applyNumberFormat="1" applyFont="1" applyFill="1" applyBorder="1" applyAlignment="1">
      <alignment horizontal="right"/>
    </xf>
    <xf numFmtId="0" fontId="17" fillId="9" borderId="10" xfId="0" applyFont="1" applyFill="1" applyBorder="1" applyAlignment="1">
      <alignment horizontal="right"/>
    </xf>
    <xf numFmtId="0" fontId="14" fillId="10" borderId="0" xfId="0" applyFont="1" applyFill="1" applyAlignment="1">
      <alignment vertical="center"/>
    </xf>
    <xf numFmtId="0" fontId="18" fillId="10" borderId="0" xfId="0" applyFont="1" applyFill="1" applyAlignment="1">
      <alignment vertical="center"/>
    </xf>
    <xf numFmtId="0" fontId="18" fillId="7" borderId="12" xfId="0" applyFont="1" applyFill="1" applyBorder="1" applyAlignment="1">
      <alignment horizontal="center" vertical="center"/>
    </xf>
    <xf numFmtId="0" fontId="15" fillId="8" borderId="13" xfId="0" applyFont="1" applyFill="1" applyBorder="1" applyAlignment="1">
      <alignment horizontal="center" vertical="center" wrapText="1"/>
    </xf>
    <xf numFmtId="0" fontId="20" fillId="11" borderId="2" xfId="0" applyFont="1" applyFill="1" applyBorder="1" applyAlignment="1">
      <alignment horizontal="center"/>
    </xf>
    <xf numFmtId="4" fontId="20" fillId="11" borderId="3" xfId="0" applyNumberFormat="1" applyFont="1" applyFill="1" applyBorder="1" applyAlignment="1">
      <alignment vertical="center"/>
    </xf>
    <xf numFmtId="166" fontId="19" fillId="11" borderId="1" xfId="0" applyNumberFormat="1" applyFont="1" applyFill="1" applyBorder="1" applyAlignment="1">
      <alignment horizontal="center" vertical="center"/>
    </xf>
    <xf numFmtId="164" fontId="19" fillId="11" borderId="2" xfId="0" applyNumberFormat="1" applyFont="1" applyFill="1" applyBorder="1" applyAlignment="1">
      <alignment horizontal="center" vertical="center"/>
    </xf>
    <xf numFmtId="4" fontId="19" fillId="11" borderId="2" xfId="0" applyNumberFormat="1" applyFont="1" applyFill="1" applyBorder="1" applyAlignment="1">
      <alignment vertical="center"/>
    </xf>
    <xf numFmtId="165" fontId="19" fillId="11" borderId="2" xfId="0" applyNumberFormat="1" applyFont="1" applyFill="1" applyBorder="1" applyAlignment="1">
      <alignment vertical="center"/>
    </xf>
    <xf numFmtId="165" fontId="19" fillId="11" borderId="3" xfId="0" applyNumberFormat="1" applyFont="1" applyFill="1" applyBorder="1" applyAlignment="1">
      <alignment vertical="center"/>
    </xf>
    <xf numFmtId="0" fontId="18" fillId="7" borderId="12" xfId="0" applyFont="1" applyFill="1" applyBorder="1" applyAlignment="1">
      <alignment horizontal="center" vertical="center"/>
    </xf>
    <xf numFmtId="0" fontId="1" fillId="12" borderId="0" xfId="0" applyFont="1" applyFill="1" applyAlignment="1">
      <alignment horizontal="center" vertical="center" wrapText="1"/>
    </xf>
    <xf numFmtId="164" fontId="19" fillId="11" borderId="1" xfId="0" applyNumberFormat="1" applyFont="1" applyFill="1" applyBorder="1" applyAlignment="1">
      <alignment horizontal="center" vertical="center"/>
    </xf>
    <xf numFmtId="0" fontId="15" fillId="8" borderId="13" xfId="0" applyFont="1" applyFill="1" applyBorder="1" applyAlignment="1">
      <alignment horizontal="center" vertical="center" wrapText="1"/>
    </xf>
    <xf numFmtId="0" fontId="15" fillId="8" borderId="14" xfId="0" applyFont="1" applyFill="1" applyBorder="1" applyAlignment="1">
      <alignment horizontal="center" vertical="center" wrapText="1"/>
    </xf>
    <xf numFmtId="164" fontId="3" fillId="2" borderId="4" xfId="0" applyNumberFormat="1" applyFont="1" applyFill="1" applyBorder="1" applyAlignment="1">
      <alignment horizontal="center" vertical="center"/>
    </xf>
    <xf numFmtId="9" fontId="6" fillId="0" borderId="0" xfId="1" applyFont="1" applyAlignment="1">
      <alignment wrapText="1"/>
    </xf>
    <xf numFmtId="164" fontId="3" fillId="2" borderId="7" xfId="0" applyNumberFormat="1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15" fillId="8" borderId="15" xfId="0" applyFont="1" applyFill="1" applyBorder="1" applyAlignment="1">
      <alignment horizontal="center" vertical="center" wrapText="1"/>
    </xf>
    <xf numFmtId="9" fontId="6" fillId="0" borderId="0" xfId="1" applyFont="1" applyAlignment="1">
      <alignment horizontal="left" wrapText="1"/>
    </xf>
    <xf numFmtId="0" fontId="13" fillId="6" borderId="0" xfId="0" applyFont="1" applyFill="1" applyAlignment="1">
      <alignment horizontal="center" vertical="center"/>
    </xf>
    <xf numFmtId="0" fontId="14" fillId="7" borderId="0" xfId="0" applyFont="1" applyFill="1" applyAlignment="1">
      <alignment horizontal="center" vertical="center"/>
    </xf>
    <xf numFmtId="0" fontId="14" fillId="7" borderId="11" xfId="0" applyFont="1" applyFill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/>
          <a:lstStyle/>
          <a:p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es-ES" sz="1800" b="1" strike="noStrike" spc="-1">
                <a:solidFill>
                  <a:srgbClr val="000000"/>
                </a:solidFill>
                <a:latin typeface="Calibri"/>
              </a:rPr>
              <a:t>Número de Contratos por Procedimiento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886632365164656"/>
          <c:y val="0.10037654104088606"/>
          <c:w val="0.75110162844332062"/>
          <c:h val="0.4854471004484398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'[1]Análisis por Procedimiento'!$B$4</c:f>
              <c:strCache>
                <c:ptCount val="1"/>
                <c:pt idx="0">
                  <c:v>Nº Contratos</c:v>
                </c:pt>
              </c:strCache>
            </c:strRef>
          </c:tx>
          <c:spPr>
            <a:solidFill>
              <a:srgbClr val="4F81BD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'[1]Análisis por Procedimiento'!$A$5:$A$9</c:f>
              <c:strCache>
                <c:ptCount val="5"/>
                <c:pt idx="0">
                  <c:v>Menor</c:v>
                </c:pt>
                <c:pt idx="1">
                  <c:v>Abierto</c:v>
                </c:pt>
                <c:pt idx="2">
                  <c:v>Abierto/Prórrogas</c:v>
                </c:pt>
                <c:pt idx="3">
                  <c:v>Abierto/Modificaciones</c:v>
                </c:pt>
                <c:pt idx="4">
                  <c:v>Basado en Acuerdo Marco/SDA</c:v>
                </c:pt>
              </c:strCache>
            </c:strRef>
          </c:cat>
          <c:val>
            <c:numRef>
              <c:f>'[1]Análisis por Procedimiento'!$B$5:$B$9</c:f>
              <c:numCache>
                <c:formatCode>General</c:formatCode>
                <c:ptCount val="5"/>
                <c:pt idx="0">
                  <c:v>30</c:v>
                </c:pt>
                <c:pt idx="1">
                  <c:v>3</c:v>
                </c:pt>
                <c:pt idx="2">
                  <c:v>6</c:v>
                </c:pt>
                <c:pt idx="3">
                  <c:v>0</c:v>
                </c:pt>
                <c:pt idx="4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23-4A12-95B0-ADEB26F6BD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9312238"/>
        <c:axId val="6942480"/>
      </c:barChart>
      <c:catAx>
        <c:axId val="59312238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lang="es-ES" sz="1000" b="1" strike="noStrike" spc="-1">
                    <a:solidFill>
                      <a:srgbClr val="000000"/>
                    </a:solidFill>
                    <a:latin typeface="Calibri"/>
                  </a:rPr>
                  <a:t>Procedimiento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s-ES"/>
          </a:p>
        </c:txPr>
        <c:crossAx val="6942480"/>
        <c:crosses val="autoZero"/>
        <c:auto val="1"/>
        <c:lblAlgn val="ctr"/>
        <c:lblOffset val="100"/>
        <c:noMultiLvlLbl val="0"/>
      </c:catAx>
      <c:valAx>
        <c:axId val="6942480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lang="es-ES" sz="1000" b="1" strike="noStrike" spc="-1">
                    <a:solidFill>
                      <a:srgbClr val="000000"/>
                    </a:solidFill>
                    <a:latin typeface="Calibri"/>
                  </a:rPr>
                  <a:t>Número de Contratos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#,##0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s-ES"/>
          </a:p>
        </c:txPr>
        <c:crossAx val="59312238"/>
        <c:crosses val="autoZero"/>
        <c:crossBetween val="between"/>
      </c:valAx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endParaRPr lang="es-ES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/>
          <a:lstStyle/>
          <a:p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es-ES" sz="1800" b="1" strike="noStrike" spc="-1">
                <a:solidFill>
                  <a:srgbClr val="000000"/>
                </a:solidFill>
                <a:latin typeface="Calibri"/>
              </a:rPr>
              <a:t>Importe Adjudicado por Procedimiento (€)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719958828401411"/>
          <c:y val="0.19463356538095355"/>
          <c:w val="0.64351252302790451"/>
          <c:h val="0.4854471004484398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'[1]Análisis por Procedimiento'!$D$4</c:f>
              <c:strCache>
                <c:ptCount val="1"/>
                <c:pt idx="0">
                  <c:v>Importe Total (€)</c:v>
                </c:pt>
              </c:strCache>
            </c:strRef>
          </c:tx>
          <c:spPr>
            <a:solidFill>
              <a:srgbClr val="4F81BD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'[1]Análisis por Procedimiento'!$A$5:$A$9</c:f>
              <c:strCache>
                <c:ptCount val="5"/>
                <c:pt idx="0">
                  <c:v>Menor</c:v>
                </c:pt>
                <c:pt idx="1">
                  <c:v>Abierto</c:v>
                </c:pt>
                <c:pt idx="2">
                  <c:v>Abierto/Prórrogas</c:v>
                </c:pt>
                <c:pt idx="3">
                  <c:v>Abierto/Modificaciones</c:v>
                </c:pt>
                <c:pt idx="4">
                  <c:v>Basado en Acuerdo Marco/SDA</c:v>
                </c:pt>
              </c:strCache>
            </c:strRef>
          </c:cat>
          <c:val>
            <c:numRef>
              <c:f>'[1]Análisis por Procedimiento'!$D$5:$D$9</c:f>
              <c:numCache>
                <c:formatCode>General</c:formatCode>
                <c:ptCount val="5"/>
                <c:pt idx="0">
                  <c:v>106529.87</c:v>
                </c:pt>
                <c:pt idx="1">
                  <c:v>232305.36</c:v>
                </c:pt>
                <c:pt idx="2">
                  <c:v>133564.54</c:v>
                </c:pt>
                <c:pt idx="3">
                  <c:v>0</c:v>
                </c:pt>
                <c:pt idx="4">
                  <c:v>211270.29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3DC-4CA4-8380-CE1E7547C3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9621879"/>
        <c:axId val="87525678"/>
      </c:barChart>
      <c:catAx>
        <c:axId val="29621879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lang="es-ES" sz="1000" b="1" strike="noStrike" spc="-1">
                    <a:solidFill>
                      <a:srgbClr val="000000"/>
                    </a:solidFill>
                    <a:latin typeface="Calibri"/>
                  </a:rPr>
                  <a:t>Procedimiento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s-ES"/>
          </a:p>
        </c:txPr>
        <c:crossAx val="87525678"/>
        <c:crosses val="autoZero"/>
        <c:auto val="1"/>
        <c:lblAlgn val="ctr"/>
        <c:lblOffset val="100"/>
        <c:noMultiLvlLbl val="0"/>
      </c:catAx>
      <c:valAx>
        <c:axId val="87525678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lang="es-ES" sz="1000" b="1" strike="noStrike" spc="-1">
                    <a:solidFill>
                      <a:srgbClr val="000000"/>
                    </a:solidFill>
                    <a:latin typeface="Calibri"/>
                  </a:rPr>
                  <a:t>Importe (€)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#,##0.00&quot; €&quot;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s-ES"/>
          </a:p>
        </c:txPr>
        <c:crossAx val="29621879"/>
        <c:crosses val="autoZero"/>
        <c:crossBetween val="between"/>
      </c:valAx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endParaRPr lang="es-ES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/>
          <a:lstStyle/>
          <a:p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es-ES" sz="1800" b="1" strike="noStrike" spc="-1">
                <a:solidFill>
                  <a:srgbClr val="000000"/>
                </a:solidFill>
                <a:latin typeface="Calibri"/>
              </a:rPr>
              <a:t>Contratos Menores vs Procedimientos Competitivos</a:t>
            </a:r>
          </a:p>
        </c:rich>
      </c:tx>
      <c:layout>
        <c:manualLayout>
          <c:xMode val="edge"/>
          <c:yMode val="edge"/>
          <c:x val="0.16239798150917437"/>
          <c:y val="1.6714700592332137E-2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063797336405154"/>
          <c:y val="0.19385815036439363"/>
          <c:w val="0.63650270675708731"/>
          <c:h val="0.7349721663196190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'[1]Concentración y Competencia'!$D$4</c:f>
              <c:strCache>
                <c:ptCount val="1"/>
                <c:pt idx="0">
                  <c:v>Importe (€)</c:v>
                </c:pt>
              </c:strCache>
            </c:strRef>
          </c:tx>
          <c:spPr>
            <a:solidFill>
              <a:srgbClr val="C0504D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'[1]Concentración y Competencia'!$A$5:$A$6</c:f>
              <c:strCache>
                <c:ptCount val="2"/>
                <c:pt idx="0">
                  <c:v>Contratos Menores</c:v>
                </c:pt>
                <c:pt idx="1">
                  <c:v>Procedimientos Competitivos</c:v>
                </c:pt>
              </c:strCache>
            </c:strRef>
          </c:cat>
          <c:val>
            <c:numRef>
              <c:f>'[1]Concentración y Competencia'!$D$5:$D$6</c:f>
              <c:numCache>
                <c:formatCode>General</c:formatCode>
                <c:ptCount val="2"/>
                <c:pt idx="0">
                  <c:v>106529.87</c:v>
                </c:pt>
                <c:pt idx="1">
                  <c:v>577140.18999999994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17-45A0-A155-840EAD6D4D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1204949"/>
        <c:axId val="56604961"/>
      </c:barChart>
      <c:catAx>
        <c:axId val="61204949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s-ES"/>
          </a:p>
        </c:txPr>
        <c:crossAx val="56604961"/>
        <c:crosses val="autoZero"/>
        <c:auto val="1"/>
        <c:lblAlgn val="ctr"/>
        <c:lblOffset val="100"/>
        <c:noMultiLvlLbl val="0"/>
      </c:catAx>
      <c:valAx>
        <c:axId val="56604961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lang="es-ES" sz="1000" b="1" strike="noStrike" spc="-1">
                    <a:solidFill>
                      <a:srgbClr val="000000"/>
                    </a:solidFill>
                    <a:latin typeface="Calibri"/>
                  </a:rPr>
                  <a:t>Importe (€)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#,##0.00&quot; €&quot;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s-ES"/>
          </a:p>
        </c:txPr>
        <c:crossAx val="61204949"/>
        <c:crosses val="autoZero"/>
        <c:crossBetween val="between"/>
      </c:valAx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endParaRPr lang="es-ES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chart" Target="../charts/chart3.xml"/><Relationship Id="rId5" Type="http://schemas.openxmlformats.org/officeDocument/2006/relationships/chart" Target="../charts/chart2.xml"/><Relationship Id="rId4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11417</xdr:colOff>
      <xdr:row>24</xdr:row>
      <xdr:rowOff>32845</xdr:rowOff>
    </xdr:from>
    <xdr:to>
      <xdr:col>8</xdr:col>
      <xdr:colOff>95970</xdr:colOff>
      <xdr:row>41</xdr:row>
      <xdr:rowOff>65691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10296" y="4948621"/>
          <a:ext cx="5514898" cy="3459656"/>
        </a:xfrm>
        <a:prstGeom prst="rect">
          <a:avLst/>
        </a:prstGeom>
      </xdr:spPr>
    </xdr:pic>
    <xdr:clientData/>
  </xdr:twoCellAnchor>
  <xdr:twoCellAnchor editAs="oneCell">
    <xdr:from>
      <xdr:col>8</xdr:col>
      <xdr:colOff>405086</xdr:colOff>
      <xdr:row>24</xdr:row>
      <xdr:rowOff>21898</xdr:rowOff>
    </xdr:from>
    <xdr:to>
      <xdr:col>11</xdr:col>
      <xdr:colOff>743928</xdr:colOff>
      <xdr:row>41</xdr:row>
      <xdr:rowOff>8148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634310" y="4937674"/>
          <a:ext cx="5462635" cy="341306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3</xdr:col>
      <xdr:colOff>598247</xdr:colOff>
      <xdr:row>3</xdr:row>
      <xdr:rowOff>76638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B7361A6-E98F-69FD-1E91-173825A315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462988" cy="635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624051</xdr:colOff>
      <xdr:row>42</xdr:row>
      <xdr:rowOff>10950</xdr:rowOff>
    </xdr:from>
    <xdr:to>
      <xdr:col>10</xdr:col>
      <xdr:colOff>635000</xdr:colOff>
      <xdr:row>61</xdr:row>
      <xdr:rowOff>54742</xdr:rowOff>
    </xdr:to>
    <xdr:graphicFrame macro="">
      <xdr:nvGraphicFramePr>
        <xdr:cNvPr id="6" name="Chart 1">
          <a:extLst>
            <a:ext uri="{FF2B5EF4-FFF2-40B4-BE49-F238E27FC236}">
              <a16:creationId xmlns:a16="http://schemas.microsoft.com/office/drawing/2014/main" id="{F666E673-8A89-42FC-A21A-405855990A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6</xdr:col>
      <xdr:colOff>645949</xdr:colOff>
      <xdr:row>62</xdr:row>
      <xdr:rowOff>10947</xdr:rowOff>
    </xdr:from>
    <xdr:to>
      <xdr:col>10</xdr:col>
      <xdr:colOff>306552</xdr:colOff>
      <xdr:row>79</xdr:row>
      <xdr:rowOff>164223</xdr:rowOff>
    </xdr:to>
    <xdr:graphicFrame macro="">
      <xdr:nvGraphicFramePr>
        <xdr:cNvPr id="8" name="Chart 2">
          <a:extLst>
            <a:ext uri="{FF2B5EF4-FFF2-40B4-BE49-F238E27FC236}">
              <a16:creationId xmlns:a16="http://schemas.microsoft.com/office/drawing/2014/main" id="{CC4C5609-2714-4958-A590-BF4CFCC574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6</xdr:col>
      <xdr:colOff>558362</xdr:colOff>
      <xdr:row>80</xdr:row>
      <xdr:rowOff>131380</xdr:rowOff>
    </xdr:from>
    <xdr:to>
      <xdr:col>9</xdr:col>
      <xdr:colOff>788276</xdr:colOff>
      <xdr:row>100</xdr:row>
      <xdr:rowOff>153276</xdr:rowOff>
    </xdr:to>
    <xdr:graphicFrame macro="">
      <xdr:nvGraphicFramePr>
        <xdr:cNvPr id="10" name="Chart 1">
          <a:extLst>
            <a:ext uri="{FF2B5EF4-FFF2-40B4-BE49-F238E27FC236}">
              <a16:creationId xmlns:a16="http://schemas.microsoft.com/office/drawing/2014/main" id="{6F81B9FC-098E-43F8-BBC5-1B26829430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lucena_mar\Downloads\ANALISIS_CONTRATOS_AVI_2025_COMPLETO%20(1).xlsx" TargetMode="External"/><Relationship Id="rId1" Type="http://schemas.openxmlformats.org/officeDocument/2006/relationships/externalLinkPath" Target="file:///C:\Users\lucena_mar\Downloads\ANALISIS_CONTRATOS_AVI_2025_COMPLETO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umen Ejecutivo"/>
      <sheetName val="Análisis por Procedimiento"/>
      <sheetName val="Concentración y Competencia"/>
    </sheetNames>
    <sheetDataSet>
      <sheetData sheetId="0"/>
      <sheetData sheetId="1">
        <row r="4">
          <cell r="B4" t="str">
            <v>Nº Contratos</v>
          </cell>
          <cell r="D4" t="str">
            <v>Importe Total (€)</v>
          </cell>
        </row>
        <row r="5">
          <cell r="A5" t="str">
            <v>Menor</v>
          </cell>
          <cell r="B5">
            <v>30</v>
          </cell>
          <cell r="D5">
            <v>106529.87</v>
          </cell>
        </row>
        <row r="6">
          <cell r="A6" t="str">
            <v>Abierto</v>
          </cell>
          <cell r="B6">
            <v>3</v>
          </cell>
          <cell r="D6">
            <v>232305.36</v>
          </cell>
        </row>
        <row r="7">
          <cell r="A7" t="str">
            <v>Abierto/Prórrogas</v>
          </cell>
          <cell r="B7">
            <v>6</v>
          </cell>
          <cell r="D7">
            <v>133564.54</v>
          </cell>
        </row>
        <row r="8">
          <cell r="A8" t="str">
            <v>Abierto/Modificaciones</v>
          </cell>
          <cell r="B8">
            <v>0</v>
          </cell>
          <cell r="D8">
            <v>0</v>
          </cell>
        </row>
        <row r="9">
          <cell r="A9" t="str">
            <v>Basado en Acuerdo Marco/SDA</v>
          </cell>
          <cell r="B9">
            <v>10</v>
          </cell>
          <cell r="D9">
            <v>211270.29</v>
          </cell>
        </row>
      </sheetData>
      <sheetData sheetId="2">
        <row r="4">
          <cell r="D4" t="str">
            <v>Importe (€)</v>
          </cell>
        </row>
        <row r="5">
          <cell r="A5" t="str">
            <v>Contratos Menores</v>
          </cell>
          <cell r="D5">
            <v>106529.87</v>
          </cell>
        </row>
        <row r="6">
          <cell r="A6" t="str">
            <v>Procedimientos Competitivos</v>
          </cell>
          <cell r="D6">
            <v>577140.18999999994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88"/>
  <sheetViews>
    <sheetView tabSelected="1" topLeftCell="A7" zoomScale="87" zoomScaleNormal="87" workbookViewId="0">
      <selection activeCell="D87" sqref="D87"/>
    </sheetView>
  </sheetViews>
  <sheetFormatPr baseColWidth="10" defaultRowHeight="15" x14ac:dyDescent="0.25"/>
  <cols>
    <col min="1" max="1" width="28.42578125" customWidth="1"/>
    <col min="2" max="2" width="27.85546875" bestFit="1" customWidth="1"/>
    <col min="3" max="3" width="14.140625" customWidth="1"/>
    <col min="4" max="4" width="20" customWidth="1"/>
    <col min="6" max="6" width="34.140625" bestFit="1" customWidth="1"/>
    <col min="7" max="7" width="17.28515625" bestFit="1" customWidth="1"/>
    <col min="8" max="8" width="30" bestFit="1" customWidth="1"/>
    <col min="9" max="9" width="30.85546875" bestFit="1" customWidth="1"/>
    <col min="10" max="10" width="23.7109375" bestFit="1" customWidth="1"/>
    <col min="11" max="11" width="22.28515625" bestFit="1" customWidth="1"/>
  </cols>
  <sheetData>
    <row r="1" spans="1:18" ht="15" customHeight="1" x14ac:dyDescent="0.25">
      <c r="E1" s="48" t="s">
        <v>33</v>
      </c>
      <c r="F1" s="48"/>
      <c r="G1" s="48"/>
      <c r="H1" s="48"/>
      <c r="I1" s="48"/>
      <c r="J1" s="48"/>
      <c r="K1" s="48"/>
      <c r="L1" s="48"/>
      <c r="M1" s="14"/>
      <c r="N1" s="14"/>
      <c r="O1" s="14"/>
      <c r="P1" s="14"/>
      <c r="Q1" s="14"/>
      <c r="R1" s="14"/>
    </row>
    <row r="2" spans="1:18" ht="15" customHeight="1" x14ac:dyDescent="0.25">
      <c r="E2" s="48"/>
      <c r="F2" s="48"/>
      <c r="G2" s="48"/>
      <c r="H2" s="48"/>
      <c r="I2" s="48"/>
      <c r="J2" s="48"/>
      <c r="K2" s="48"/>
      <c r="L2" s="48"/>
      <c r="M2" s="14"/>
      <c r="N2" s="14"/>
      <c r="O2" s="14"/>
      <c r="P2" s="14"/>
      <c r="Q2" s="14"/>
      <c r="R2" s="14"/>
    </row>
    <row r="3" spans="1:18" ht="15" customHeight="1" x14ac:dyDescent="0.25">
      <c r="E3" s="48"/>
      <c r="F3" s="48"/>
      <c r="G3" s="48"/>
      <c r="H3" s="48"/>
      <c r="I3" s="48"/>
      <c r="J3" s="48"/>
      <c r="K3" s="48"/>
      <c r="L3" s="48"/>
      <c r="M3" s="14"/>
      <c r="N3" s="14"/>
      <c r="O3" s="14"/>
      <c r="P3" s="14"/>
      <c r="Q3" s="14"/>
      <c r="R3" s="14"/>
    </row>
    <row r="4" spans="1:18" ht="15" customHeight="1" x14ac:dyDescent="0.25">
      <c r="E4" s="48"/>
      <c r="F4" s="48"/>
      <c r="G4" s="48"/>
      <c r="H4" s="48"/>
      <c r="I4" s="48"/>
      <c r="J4" s="48"/>
      <c r="K4" s="48"/>
      <c r="L4" s="48"/>
      <c r="M4" s="14"/>
      <c r="N4" s="14"/>
      <c r="O4" s="14"/>
      <c r="P4" s="14"/>
      <c r="Q4" s="14"/>
      <c r="R4" s="14"/>
    </row>
    <row r="5" spans="1:18" ht="15" customHeight="1" x14ac:dyDescent="0.25">
      <c r="E5" s="48"/>
      <c r="F5" s="48"/>
      <c r="G5" s="48"/>
      <c r="H5" s="48"/>
      <c r="I5" s="48"/>
      <c r="J5" s="48"/>
      <c r="K5" s="48"/>
      <c r="L5" s="48"/>
      <c r="M5" s="14"/>
      <c r="N5" s="14"/>
      <c r="O5" s="14"/>
      <c r="P5" s="14"/>
      <c r="Q5" s="14"/>
      <c r="R5" s="14"/>
    </row>
    <row r="6" spans="1:18" ht="15" customHeight="1" x14ac:dyDescent="0.25">
      <c r="E6" s="48"/>
      <c r="F6" s="48"/>
      <c r="G6" s="48"/>
      <c r="H6" s="48"/>
      <c r="I6" s="48"/>
      <c r="J6" s="48"/>
      <c r="K6" s="48"/>
      <c r="L6" s="48"/>
      <c r="M6" s="14"/>
      <c r="N6" s="14"/>
      <c r="O6" s="14"/>
      <c r="P6" s="14"/>
      <c r="Q6" s="14"/>
      <c r="R6" s="14"/>
    </row>
    <row r="7" spans="1:18" ht="15" customHeight="1" x14ac:dyDescent="0.25">
      <c r="E7" s="48"/>
      <c r="F7" s="48"/>
      <c r="G7" s="48"/>
      <c r="H7" s="48"/>
      <c r="I7" s="48"/>
      <c r="J7" s="48"/>
      <c r="K7" s="48"/>
      <c r="L7" s="48"/>
      <c r="M7" s="14"/>
      <c r="N7" s="14"/>
      <c r="O7" s="14"/>
      <c r="P7" s="14"/>
      <c r="Q7" s="14"/>
      <c r="R7" s="14"/>
    </row>
    <row r="9" spans="1:18" ht="15.75" x14ac:dyDescent="0.25">
      <c r="A9" s="47" t="s">
        <v>57</v>
      </c>
      <c r="B9" s="47"/>
      <c r="C9" s="47"/>
      <c r="D9" s="47"/>
      <c r="E9" s="37"/>
      <c r="F9" s="37"/>
      <c r="G9" s="37"/>
      <c r="H9" s="37"/>
    </row>
    <row r="10" spans="1:18" ht="38.25" customHeight="1" x14ac:dyDescent="0.3">
      <c r="A10" s="21" t="s">
        <v>0</v>
      </c>
      <c r="B10" s="21" t="s">
        <v>7</v>
      </c>
      <c r="C10" s="21" t="s">
        <v>34</v>
      </c>
      <c r="D10" s="21" t="s">
        <v>17</v>
      </c>
      <c r="E10" s="1"/>
      <c r="F10" s="47" t="s">
        <v>18</v>
      </c>
      <c r="G10" s="47"/>
      <c r="H10" s="47"/>
      <c r="I10" s="47"/>
      <c r="J10" s="47"/>
      <c r="K10" s="47"/>
    </row>
    <row r="11" spans="1:18" ht="16.5" x14ac:dyDescent="0.3">
      <c r="A11" s="52" t="s">
        <v>1</v>
      </c>
      <c r="B11" s="2" t="s">
        <v>8</v>
      </c>
      <c r="C11" s="7">
        <v>0</v>
      </c>
      <c r="D11" s="8">
        <v>0</v>
      </c>
      <c r="E11" s="3"/>
      <c r="F11" s="39"/>
      <c r="G11" s="39"/>
      <c r="H11" s="39"/>
      <c r="I11" s="39"/>
      <c r="J11" s="39"/>
      <c r="K11" s="39"/>
    </row>
    <row r="12" spans="1:18" ht="16.5" customHeight="1" x14ac:dyDescent="0.3">
      <c r="A12" s="52"/>
      <c r="B12" s="2" t="s">
        <v>9</v>
      </c>
      <c r="C12" s="7">
        <v>0</v>
      </c>
      <c r="D12" s="8">
        <v>0</v>
      </c>
      <c r="E12" s="3"/>
      <c r="F12" s="50" t="s">
        <v>19</v>
      </c>
      <c r="G12" s="50" t="s">
        <v>24</v>
      </c>
      <c r="H12" s="50" t="s">
        <v>25</v>
      </c>
      <c r="I12" s="50" t="s">
        <v>26</v>
      </c>
      <c r="J12" s="39" t="s">
        <v>27</v>
      </c>
      <c r="K12" s="39"/>
    </row>
    <row r="13" spans="1:18" ht="16.5" customHeight="1" x14ac:dyDescent="0.3">
      <c r="A13" s="52"/>
      <c r="B13" s="4" t="s">
        <v>10</v>
      </c>
      <c r="C13" s="9">
        <v>0</v>
      </c>
      <c r="D13" s="10">
        <f>+D11+D12</f>
        <v>0</v>
      </c>
      <c r="E13" s="3"/>
      <c r="F13" s="51"/>
      <c r="G13" s="51"/>
      <c r="H13" s="51"/>
      <c r="I13" s="51"/>
      <c r="J13" s="50" t="s">
        <v>28</v>
      </c>
      <c r="K13" s="50" t="s">
        <v>29</v>
      </c>
    </row>
    <row r="14" spans="1:18" ht="16.5" x14ac:dyDescent="0.3">
      <c r="A14" s="52" t="s">
        <v>2</v>
      </c>
      <c r="B14" s="2" t="s">
        <v>8</v>
      </c>
      <c r="C14" s="15">
        <v>25</v>
      </c>
      <c r="D14" s="16">
        <v>97212.43</v>
      </c>
      <c r="E14" s="3"/>
      <c r="F14" s="58"/>
      <c r="G14" s="58"/>
      <c r="H14" s="58"/>
      <c r="I14" s="58"/>
      <c r="J14" s="51"/>
      <c r="K14" s="51"/>
    </row>
    <row r="15" spans="1:18" ht="16.5" x14ac:dyDescent="0.3">
      <c r="A15" s="52"/>
      <c r="B15" s="2" t="s">
        <v>9</v>
      </c>
      <c r="C15" s="15">
        <v>3</v>
      </c>
      <c r="D15" s="16">
        <v>232305.36</v>
      </c>
      <c r="E15" s="3"/>
      <c r="F15" s="11" t="s">
        <v>20</v>
      </c>
      <c r="G15" s="12">
        <v>30</v>
      </c>
      <c r="H15" s="17">
        <v>106529.87</v>
      </c>
      <c r="I15" s="17">
        <f>D11+D14+D20+D26+D31</f>
        <v>105874.86999999998</v>
      </c>
      <c r="J15" s="18">
        <f>H15/H20</f>
        <v>0.13636093376466601</v>
      </c>
      <c r="K15" s="19">
        <f>I15/I20</f>
        <v>0.15486252242785062</v>
      </c>
    </row>
    <row r="16" spans="1:18" ht="16.5" x14ac:dyDescent="0.3">
      <c r="A16" s="52"/>
      <c r="B16" s="2" t="s">
        <v>30</v>
      </c>
      <c r="C16" s="15">
        <v>5</v>
      </c>
      <c r="D16" s="16">
        <v>131085.20000000001</v>
      </c>
      <c r="E16" s="3"/>
      <c r="F16" s="11" t="s">
        <v>21</v>
      </c>
      <c r="G16" s="12">
        <v>3</v>
      </c>
      <c r="H16" s="17">
        <v>310563.09999999998</v>
      </c>
      <c r="I16" s="17">
        <f>D12+D15+D21+D27+D32</f>
        <v>232305.36</v>
      </c>
      <c r="J16" s="20">
        <f>H16/H20</f>
        <v>0.39752863970311192</v>
      </c>
      <c r="K16" s="19">
        <f>I16/I20</f>
        <v>0.33979162404742425</v>
      </c>
    </row>
    <row r="17" spans="1:11" ht="16.5" x14ac:dyDescent="0.3">
      <c r="A17" s="52"/>
      <c r="B17" s="2" t="s">
        <v>11</v>
      </c>
      <c r="C17" s="7">
        <v>0</v>
      </c>
      <c r="D17" s="8">
        <v>0</v>
      </c>
      <c r="E17" s="3"/>
      <c r="F17" s="11" t="s">
        <v>31</v>
      </c>
      <c r="G17" s="12">
        <v>6</v>
      </c>
      <c r="H17" s="17">
        <f>D16+D22</f>
        <v>133564.54</v>
      </c>
      <c r="I17" s="17">
        <f>D16+D22</f>
        <v>133564.54</v>
      </c>
      <c r="J17" s="20">
        <f>H17/H20</f>
        <v>0.17096599660027828</v>
      </c>
      <c r="K17" s="19">
        <f>I17/I20</f>
        <v>0.19536403276165112</v>
      </c>
    </row>
    <row r="18" spans="1:11" ht="16.5" x14ac:dyDescent="0.3">
      <c r="A18" s="52"/>
      <c r="B18" s="2" t="s">
        <v>12</v>
      </c>
      <c r="C18" s="15">
        <v>4</v>
      </c>
      <c r="D18" s="16">
        <v>178470.53</v>
      </c>
      <c r="E18" s="3"/>
      <c r="F18" s="11" t="s">
        <v>22</v>
      </c>
      <c r="G18" s="12">
        <v>0</v>
      </c>
      <c r="H18" s="17">
        <v>0</v>
      </c>
      <c r="I18" s="17">
        <f>D17+D23+D28+D33</f>
        <v>0</v>
      </c>
      <c r="J18" s="20">
        <f>H18/H20</f>
        <v>0</v>
      </c>
      <c r="K18" s="19">
        <f>I18/I20</f>
        <v>0</v>
      </c>
    </row>
    <row r="19" spans="1:11" ht="16.5" x14ac:dyDescent="0.3">
      <c r="A19" s="52"/>
      <c r="B19" s="4" t="s">
        <v>13</v>
      </c>
      <c r="C19" s="9">
        <f>SUM(C11:C18)</f>
        <v>37</v>
      </c>
      <c r="D19" s="10">
        <f>+D14+D15+D16+D17+D18</f>
        <v>639073.52</v>
      </c>
      <c r="E19" s="3"/>
      <c r="F19" s="13" t="s">
        <v>23</v>
      </c>
      <c r="G19" s="12">
        <v>10</v>
      </c>
      <c r="H19" s="17">
        <v>230577.02</v>
      </c>
      <c r="I19" s="17">
        <f>D18+D24+D29+D34</f>
        <v>211925.29</v>
      </c>
      <c r="J19" s="20">
        <f>H19/H20</f>
        <v>0.29514442993194373</v>
      </c>
      <c r="K19" s="19">
        <f>I19/I20</f>
        <v>0.3099818207630739</v>
      </c>
    </row>
    <row r="20" spans="1:11" ht="16.5" x14ac:dyDescent="0.3">
      <c r="A20" s="52" t="s">
        <v>3</v>
      </c>
      <c r="B20" s="2" t="s">
        <v>8</v>
      </c>
      <c r="C20" s="15">
        <v>3</v>
      </c>
      <c r="D20" s="16">
        <v>3303.54</v>
      </c>
      <c r="E20" s="3"/>
      <c r="F20" s="42" t="s">
        <v>6</v>
      </c>
      <c r="G20" s="43">
        <f>+G15+G16+G17+G18+G19</f>
        <v>49</v>
      </c>
      <c r="H20" s="44">
        <f>SUM(H15:H19)</f>
        <v>781234.53</v>
      </c>
      <c r="I20" s="44">
        <f>SUM(I15:I19)</f>
        <v>683670.06</v>
      </c>
      <c r="J20" s="45">
        <f>+J15+J16+J17+J18+J19</f>
        <v>1</v>
      </c>
      <c r="K20" s="46">
        <f>+K15+K16+K17+K18+K19</f>
        <v>0.99999999999999989</v>
      </c>
    </row>
    <row r="21" spans="1:11" ht="16.5" x14ac:dyDescent="0.3">
      <c r="A21" s="52"/>
      <c r="B21" s="2" t="s">
        <v>9</v>
      </c>
      <c r="C21" s="15">
        <v>0</v>
      </c>
      <c r="D21" s="16">
        <v>0</v>
      </c>
      <c r="E21" s="3"/>
      <c r="F21" s="53" t="s">
        <v>32</v>
      </c>
      <c r="G21" s="53"/>
      <c r="H21" s="53"/>
      <c r="I21" s="53"/>
      <c r="J21" s="53"/>
      <c r="K21" s="53"/>
    </row>
    <row r="22" spans="1:11" ht="16.5" x14ac:dyDescent="0.3">
      <c r="A22" s="52"/>
      <c r="B22" s="2" t="s">
        <v>30</v>
      </c>
      <c r="C22" s="7">
        <v>1</v>
      </c>
      <c r="D22" s="8">
        <v>2479.34</v>
      </c>
      <c r="E22" s="3"/>
      <c r="F22" s="53"/>
      <c r="G22" s="53"/>
      <c r="H22" s="53"/>
      <c r="I22" s="53"/>
      <c r="J22" s="53"/>
      <c r="K22" s="53"/>
    </row>
    <row r="23" spans="1:11" ht="16.5" customHeight="1" x14ac:dyDescent="0.3">
      <c r="A23" s="52"/>
      <c r="B23" s="2" t="s">
        <v>11</v>
      </c>
      <c r="C23" s="7">
        <v>0</v>
      </c>
      <c r="D23" s="8">
        <v>0</v>
      </c>
      <c r="E23" s="3"/>
      <c r="F23" s="59" t="s">
        <v>35</v>
      </c>
      <c r="G23" s="59"/>
      <c r="H23" s="59"/>
      <c r="I23" s="59"/>
      <c r="J23" s="59"/>
      <c r="K23" s="59"/>
    </row>
    <row r="24" spans="1:11" ht="16.5" x14ac:dyDescent="0.3">
      <c r="A24" s="52"/>
      <c r="B24" s="2" t="s">
        <v>12</v>
      </c>
      <c r="C24" s="15">
        <v>6</v>
      </c>
      <c r="D24" s="16">
        <v>33454.76</v>
      </c>
      <c r="E24" s="3"/>
      <c r="F24" s="59"/>
      <c r="G24" s="59"/>
      <c r="H24" s="59"/>
      <c r="I24" s="59"/>
      <c r="J24" s="59"/>
      <c r="K24" s="59"/>
    </row>
    <row r="25" spans="1:11" ht="16.5" x14ac:dyDescent="0.3">
      <c r="A25" s="52"/>
      <c r="B25" s="4" t="s">
        <v>14</v>
      </c>
      <c r="C25" s="9">
        <f>SUM(C20:C24)</f>
        <v>10</v>
      </c>
      <c r="D25" s="10">
        <f>D20+D21+D24+D22</f>
        <v>39237.64</v>
      </c>
      <c r="E25" s="3"/>
    </row>
    <row r="26" spans="1:11" ht="16.5" x14ac:dyDescent="0.3">
      <c r="A26" s="54" t="s">
        <v>4</v>
      </c>
      <c r="B26" s="2" t="s">
        <v>8</v>
      </c>
      <c r="C26" s="15">
        <v>2</v>
      </c>
      <c r="D26" s="16">
        <v>5358.9</v>
      </c>
      <c r="E26" s="3"/>
      <c r="F26" s="5"/>
      <c r="G26" s="5"/>
      <c r="H26" s="5"/>
      <c r="I26" s="5"/>
      <c r="J26" s="5"/>
      <c r="K26" s="5"/>
    </row>
    <row r="27" spans="1:11" ht="16.5" x14ac:dyDescent="0.3">
      <c r="A27" s="55"/>
      <c r="B27" s="6" t="s">
        <v>9</v>
      </c>
      <c r="C27" s="7">
        <v>0</v>
      </c>
      <c r="D27" s="8">
        <v>0</v>
      </c>
      <c r="E27" s="3"/>
      <c r="F27" s="1"/>
      <c r="G27" s="1"/>
      <c r="H27" s="1"/>
      <c r="I27" s="1"/>
      <c r="J27" s="1"/>
    </row>
    <row r="28" spans="1:11" ht="16.5" x14ac:dyDescent="0.3">
      <c r="A28" s="55"/>
      <c r="B28" s="6" t="s">
        <v>11</v>
      </c>
      <c r="C28" s="7">
        <v>0</v>
      </c>
      <c r="D28" s="8">
        <v>0</v>
      </c>
      <c r="E28" s="3"/>
      <c r="F28" s="1"/>
      <c r="G28" s="1"/>
      <c r="H28" s="1"/>
      <c r="I28" s="1"/>
      <c r="J28" s="1"/>
    </row>
    <row r="29" spans="1:11" ht="16.5" x14ac:dyDescent="0.3">
      <c r="A29" s="55"/>
      <c r="B29" s="6" t="s">
        <v>12</v>
      </c>
      <c r="C29" s="7">
        <v>0</v>
      </c>
      <c r="D29" s="8">
        <v>0</v>
      </c>
      <c r="E29" s="3"/>
      <c r="F29" s="57"/>
      <c r="G29" s="57"/>
      <c r="H29" s="57"/>
      <c r="I29" s="57"/>
      <c r="J29" s="57"/>
      <c r="K29" s="57"/>
    </row>
    <row r="30" spans="1:11" ht="16.5" x14ac:dyDescent="0.3">
      <c r="A30" s="56"/>
      <c r="B30" s="4" t="s">
        <v>15</v>
      </c>
      <c r="C30" s="9">
        <f>SUM(C26:C29)</f>
        <v>2</v>
      </c>
      <c r="D30" s="10">
        <f>D26+D27+D29</f>
        <v>5358.9</v>
      </c>
      <c r="E30" s="1"/>
      <c r="F30" s="57"/>
      <c r="G30" s="57"/>
      <c r="H30" s="57"/>
      <c r="I30" s="57"/>
      <c r="J30" s="57"/>
      <c r="K30" s="57"/>
    </row>
    <row r="31" spans="1:11" ht="16.5" x14ac:dyDescent="0.3">
      <c r="A31" s="52" t="s">
        <v>5</v>
      </c>
      <c r="B31" s="2" t="s">
        <v>8</v>
      </c>
      <c r="C31" s="7">
        <v>0</v>
      </c>
      <c r="D31" s="8">
        <v>0</v>
      </c>
      <c r="E31" s="1"/>
      <c r="F31" s="57"/>
      <c r="G31" s="57"/>
      <c r="H31" s="57"/>
      <c r="I31" s="57"/>
      <c r="J31" s="57"/>
      <c r="K31" s="57"/>
    </row>
    <row r="32" spans="1:11" ht="16.5" x14ac:dyDescent="0.3">
      <c r="A32" s="52"/>
      <c r="B32" s="2" t="s">
        <v>9</v>
      </c>
      <c r="C32" s="7">
        <v>0</v>
      </c>
      <c r="D32" s="8">
        <v>0</v>
      </c>
      <c r="E32" s="1"/>
      <c r="F32" s="57"/>
      <c r="G32" s="57"/>
      <c r="H32" s="57"/>
      <c r="I32" s="57"/>
      <c r="J32" s="57"/>
      <c r="K32" s="57"/>
    </row>
    <row r="33" spans="1:11" ht="16.5" x14ac:dyDescent="0.3">
      <c r="A33" s="52"/>
      <c r="B33" s="2" t="s">
        <v>11</v>
      </c>
      <c r="C33" s="7">
        <v>0</v>
      </c>
      <c r="D33" s="8">
        <v>0</v>
      </c>
      <c r="E33" s="1"/>
      <c r="F33" s="5"/>
      <c r="G33" s="5"/>
      <c r="H33" s="5"/>
      <c r="I33" s="5"/>
      <c r="J33" s="5"/>
      <c r="K33" s="5"/>
    </row>
    <row r="34" spans="1:11" ht="16.5" x14ac:dyDescent="0.3">
      <c r="A34" s="52"/>
      <c r="B34" s="2" t="s">
        <v>12</v>
      </c>
      <c r="C34" s="7">
        <v>0</v>
      </c>
      <c r="D34" s="8">
        <v>0</v>
      </c>
      <c r="E34" s="1"/>
      <c r="F34" s="1"/>
      <c r="G34" s="1"/>
      <c r="H34" s="1"/>
      <c r="I34" s="1"/>
    </row>
    <row r="35" spans="1:11" ht="16.5" x14ac:dyDescent="0.3">
      <c r="A35" s="52"/>
      <c r="B35" s="4" t="s">
        <v>16</v>
      </c>
      <c r="C35" s="9">
        <f>+C31+C32+C33+C34</f>
        <v>0</v>
      </c>
      <c r="D35" s="10">
        <f>+D31+D32+D34</f>
        <v>0</v>
      </c>
      <c r="E35" s="1"/>
      <c r="F35" s="3"/>
      <c r="G35" s="1"/>
      <c r="H35" s="1"/>
      <c r="I35" s="1"/>
    </row>
    <row r="36" spans="1:11" ht="16.5" x14ac:dyDescent="0.3">
      <c r="A36" s="49" t="s">
        <v>6</v>
      </c>
      <c r="B36" s="49"/>
      <c r="C36" s="40">
        <f>+C13+C19+C25+C30+C35</f>
        <v>49</v>
      </c>
      <c r="D36" s="41">
        <f>+D13+D19+D25+D30+D35</f>
        <v>683670.06</v>
      </c>
      <c r="E36" s="1"/>
      <c r="F36" s="1"/>
      <c r="G36" s="3"/>
      <c r="H36" s="1"/>
      <c r="I36" s="1"/>
    </row>
    <row r="44" spans="1:11" ht="15.75" x14ac:dyDescent="0.25">
      <c r="A44" s="47" t="s">
        <v>36</v>
      </c>
      <c r="B44" s="47"/>
      <c r="C44" s="47"/>
      <c r="D44" s="47"/>
      <c r="E44" s="47"/>
      <c r="F44" s="47"/>
      <c r="G44" s="38"/>
    </row>
    <row r="46" spans="1:11" ht="15.75" x14ac:dyDescent="0.25">
      <c r="A46" s="61" t="s">
        <v>37</v>
      </c>
      <c r="B46" s="61"/>
      <c r="C46" s="61"/>
      <c r="D46" s="61"/>
      <c r="E46" s="61"/>
      <c r="F46" s="61"/>
      <c r="G46" s="61"/>
    </row>
    <row r="47" spans="1:11" ht="25.5" x14ac:dyDescent="0.25">
      <c r="A47" s="21" t="s">
        <v>38</v>
      </c>
      <c r="B47" s="21" t="s">
        <v>39</v>
      </c>
      <c r="C47" s="21" t="s">
        <v>40</v>
      </c>
      <c r="D47" s="21" t="s">
        <v>41</v>
      </c>
      <c r="E47" s="21" t="s">
        <v>40</v>
      </c>
      <c r="F47" s="21" t="s">
        <v>42</v>
      </c>
      <c r="G47" s="21" t="s">
        <v>43</v>
      </c>
    </row>
    <row r="48" spans="1:11" x14ac:dyDescent="0.25">
      <c r="A48" s="22" t="s">
        <v>8</v>
      </c>
      <c r="B48" s="23">
        <v>30</v>
      </c>
      <c r="C48" s="24">
        <f>B48/B$53</f>
        <v>0.61224489795918369</v>
      </c>
      <c r="D48" s="25">
        <v>105874.87</v>
      </c>
      <c r="E48" s="24">
        <f>D48/D$53</f>
        <v>0.15501103299244967</v>
      </c>
      <c r="F48" s="25">
        <f>IF(B48=0,"-",D48/B48)</f>
        <v>3529.1623333333332</v>
      </c>
      <c r="G48" s="25">
        <v>106529.87</v>
      </c>
    </row>
    <row r="49" spans="1:7" x14ac:dyDescent="0.25">
      <c r="A49" s="22" t="s">
        <v>9</v>
      </c>
      <c r="B49" s="23">
        <v>3</v>
      </c>
      <c r="C49" s="24">
        <f t="shared" ref="C49:C52" si="0">B49/B$53</f>
        <v>6.1224489795918366E-2</v>
      </c>
      <c r="D49" s="25">
        <v>232305.36</v>
      </c>
      <c r="E49" s="24">
        <f t="shared" ref="E49:E53" si="1">D49/D$53</f>
        <v>0.34011747852236224</v>
      </c>
      <c r="F49" s="25">
        <f>IF(B49=0,"-",D49/B49)</f>
        <v>77435.12</v>
      </c>
      <c r="G49" s="25">
        <v>310563.09999999998</v>
      </c>
    </row>
    <row r="50" spans="1:7" x14ac:dyDescent="0.25">
      <c r="A50" s="22" t="s">
        <v>44</v>
      </c>
      <c r="B50" s="23">
        <v>6</v>
      </c>
      <c r="C50" s="24">
        <f t="shared" si="0"/>
        <v>0.12244897959183673</v>
      </c>
      <c r="D50" s="25">
        <v>133564.54</v>
      </c>
      <c r="E50" s="24">
        <f t="shared" si="1"/>
        <v>0.19555138359613916</v>
      </c>
      <c r="F50" s="25">
        <f>IF(B50=0,"-",D50/B50)</f>
        <v>22260.756666666668</v>
      </c>
      <c r="G50" s="25">
        <v>133564.54</v>
      </c>
    </row>
    <row r="51" spans="1:7" x14ac:dyDescent="0.25">
      <c r="A51" s="22" t="s">
        <v>11</v>
      </c>
      <c r="B51" s="23">
        <v>0</v>
      </c>
      <c r="C51" s="24">
        <f t="shared" si="0"/>
        <v>0</v>
      </c>
      <c r="D51" s="25">
        <v>0</v>
      </c>
      <c r="E51" s="24">
        <f t="shared" si="1"/>
        <v>0</v>
      </c>
      <c r="F51" s="25" t="str">
        <f>IF(B51=0,"-",D51/B51)</f>
        <v>-</v>
      </c>
      <c r="G51" s="25">
        <v>0</v>
      </c>
    </row>
    <row r="52" spans="1:7" x14ac:dyDescent="0.25">
      <c r="A52" s="22" t="s">
        <v>12</v>
      </c>
      <c r="B52" s="23">
        <v>10</v>
      </c>
      <c r="C52" s="24">
        <f t="shared" si="0"/>
        <v>0.20408163265306123</v>
      </c>
      <c r="D52" s="25">
        <v>211270.29</v>
      </c>
      <c r="E52" s="24">
        <f t="shared" si="1"/>
        <v>0.30932010488904882</v>
      </c>
      <c r="F52" s="25">
        <f>IF(B52=0,"-",D52/B52)</f>
        <v>21127.029000000002</v>
      </c>
      <c r="G52" s="25">
        <v>230577.02</v>
      </c>
    </row>
    <row r="53" spans="1:7" x14ac:dyDescent="0.25">
      <c r="A53" s="26" t="s">
        <v>6</v>
      </c>
      <c r="B53" s="27">
        <f>SUM(B48:B52)</f>
        <v>49</v>
      </c>
      <c r="C53" s="28">
        <f>SUM(C48:C52)</f>
        <v>1</v>
      </c>
      <c r="D53" s="29">
        <f>SUM(D48:D52)</f>
        <v>683015.06</v>
      </c>
      <c r="E53" s="28">
        <f t="shared" si="1"/>
        <v>1</v>
      </c>
      <c r="F53" s="29">
        <f>D53/B53</f>
        <v>13939.082857142857</v>
      </c>
      <c r="G53" s="29">
        <f>SUM(G48:G52)</f>
        <v>781234.53</v>
      </c>
    </row>
    <row r="63" spans="1:7" ht="15.75" x14ac:dyDescent="0.25">
      <c r="A63" s="62" t="s">
        <v>45</v>
      </c>
      <c r="B63" s="62"/>
      <c r="C63" s="62"/>
      <c r="D63" s="62"/>
      <c r="E63" s="62"/>
      <c r="F63" s="62"/>
      <c r="G63" s="36"/>
    </row>
    <row r="64" spans="1:7" ht="38.25" x14ac:dyDescent="0.25">
      <c r="A64" s="21" t="s">
        <v>38</v>
      </c>
      <c r="B64" s="21" t="s">
        <v>46</v>
      </c>
      <c r="C64" s="21" t="s">
        <v>47</v>
      </c>
      <c r="D64" s="21" t="s">
        <v>48</v>
      </c>
      <c r="E64" s="21" t="s">
        <v>49</v>
      </c>
      <c r="F64" s="21" t="s">
        <v>50</v>
      </c>
    </row>
    <row r="65" spans="1:6" x14ac:dyDescent="0.25">
      <c r="A65" s="22" t="s">
        <v>8</v>
      </c>
      <c r="B65" s="25">
        <v>106529.87</v>
      </c>
      <c r="C65" s="25">
        <v>105874.87</v>
      </c>
      <c r="D65" s="30">
        <f>B65-C65</f>
        <v>655</v>
      </c>
      <c r="E65" s="31">
        <f>IF(B65=0,"-",D65/B65)</f>
        <v>6.1485102722832578E-3</v>
      </c>
      <c r="F65" s="32" t="str">
        <f>IF(E65="-","N/A",IF(E65&gt;0.05,"Excelente",IF(E65&gt;0,"Bueno","Ajustado")))</f>
        <v>Bueno</v>
      </c>
    </row>
    <row r="66" spans="1:6" x14ac:dyDescent="0.25">
      <c r="A66" s="22" t="s">
        <v>9</v>
      </c>
      <c r="B66" s="25">
        <v>310563.09999999998</v>
      </c>
      <c r="C66" s="25">
        <v>232305.36</v>
      </c>
      <c r="D66" s="30">
        <f>B66-C66</f>
        <v>78257.739999999991</v>
      </c>
      <c r="E66" s="31">
        <f>IF(B66=0,"-",D66/B66)</f>
        <v>0.25198660111262411</v>
      </c>
      <c r="F66" s="32" t="str">
        <f>IF(E66="-","N/A",IF(E66&gt;0.05,"Excelente",IF(E66&gt;0,"Bueno","Ajustado")))</f>
        <v>Excelente</v>
      </c>
    </row>
    <row r="67" spans="1:6" x14ac:dyDescent="0.25">
      <c r="A67" s="22" t="s">
        <v>44</v>
      </c>
      <c r="B67" s="25">
        <v>133564.54</v>
      </c>
      <c r="C67" s="25">
        <v>133564.54</v>
      </c>
      <c r="D67" s="30">
        <f>B67-C67</f>
        <v>0</v>
      </c>
      <c r="E67" s="31">
        <f>IF(B67=0,"-",D67/B67)</f>
        <v>0</v>
      </c>
      <c r="F67" s="32" t="str">
        <f>IF(E67="-","N/A",IF(E67&gt;0.05,"Excelente",IF(E67&gt;0,"Bueno","Ajustado")))</f>
        <v>Ajustado</v>
      </c>
    </row>
    <row r="68" spans="1:6" x14ac:dyDescent="0.25">
      <c r="A68" s="22" t="s">
        <v>11</v>
      </c>
      <c r="B68" s="25">
        <v>0</v>
      </c>
      <c r="C68" s="25">
        <v>0</v>
      </c>
      <c r="D68" s="30">
        <f>B68-C68</f>
        <v>0</v>
      </c>
      <c r="E68" s="31" t="str">
        <f>IF(B68=0,"-",D68/B68)</f>
        <v>-</v>
      </c>
      <c r="F68" s="32" t="str">
        <f>IF(E68="-","N/A",IF(E68&gt;0.05,"Excelente",IF(E68&gt;0,"Bueno","Ajustado")))</f>
        <v>N/A</v>
      </c>
    </row>
    <row r="69" spans="1:6" x14ac:dyDescent="0.25">
      <c r="A69" s="22" t="s">
        <v>12</v>
      </c>
      <c r="B69" s="25">
        <v>230577.02</v>
      </c>
      <c r="C69" s="25">
        <v>211270.29</v>
      </c>
      <c r="D69" s="30">
        <f>B69-C69</f>
        <v>19306.729999999981</v>
      </c>
      <c r="E69" s="31">
        <f>IF(B69=0,"-",D69/B69)</f>
        <v>8.3732238364430167E-2</v>
      </c>
      <c r="F69" s="32" t="str">
        <f>IF(E69="-","N/A",IF(E69&gt;0.05,"Excelente",IF(E69&gt;0,"Bueno","Ajustado")))</f>
        <v>Excelente</v>
      </c>
    </row>
    <row r="70" spans="1:6" x14ac:dyDescent="0.25">
      <c r="A70" s="26" t="s">
        <v>6</v>
      </c>
      <c r="B70" s="29">
        <f>SUM(B65:B69)</f>
        <v>781234.53</v>
      </c>
      <c r="C70" s="29">
        <f>SUM(C65:C69)</f>
        <v>683015.06</v>
      </c>
      <c r="D70" s="33">
        <f>SUM(D65:D69)</f>
        <v>98219.469999999972</v>
      </c>
      <c r="E70" s="34">
        <f>D70/B70</f>
        <v>0.12572341112469768</v>
      </c>
      <c r="F70" s="35" t="str">
        <f>IF(E70&gt;0.05,"Excelente",IF(E70&gt;0,"Bueno","Ajustado"))</f>
        <v>Excelente</v>
      </c>
    </row>
    <row r="82" spans="1:6" ht="18" x14ac:dyDescent="0.25">
      <c r="A82" s="60" t="s">
        <v>51</v>
      </c>
      <c r="B82" s="60"/>
      <c r="C82" s="60"/>
      <c r="D82" s="60"/>
      <c r="E82" s="60"/>
      <c r="F82" s="60"/>
    </row>
    <row r="84" spans="1:6" ht="15.75" x14ac:dyDescent="0.25">
      <c r="A84" s="61" t="s">
        <v>52</v>
      </c>
      <c r="B84" s="61"/>
      <c r="C84" s="61"/>
      <c r="D84" s="61"/>
      <c r="E84" s="61"/>
      <c r="F84" s="61"/>
    </row>
    <row r="85" spans="1:6" x14ac:dyDescent="0.25">
      <c r="A85" s="21" t="s">
        <v>53</v>
      </c>
      <c r="B85" s="21" t="s">
        <v>39</v>
      </c>
      <c r="C85" s="21" t="s">
        <v>40</v>
      </c>
      <c r="D85" s="21" t="s">
        <v>54</v>
      </c>
      <c r="E85" s="21" t="s">
        <v>40</v>
      </c>
      <c r="F85" s="21" t="s">
        <v>42</v>
      </c>
    </row>
    <row r="86" spans="1:6" x14ac:dyDescent="0.25">
      <c r="A86" s="22" t="s">
        <v>55</v>
      </c>
      <c r="B86" s="23">
        <v>30</v>
      </c>
      <c r="C86" s="24">
        <f>B86/B$88</f>
        <v>0.61224489795918369</v>
      </c>
      <c r="D86" s="25">
        <v>105874.87</v>
      </c>
      <c r="E86" s="24">
        <f>D86/D$88</f>
        <v>0.1550110329924497</v>
      </c>
      <c r="F86" s="25">
        <f>D86/B86</f>
        <v>3529.1623333333332</v>
      </c>
    </row>
    <row r="87" spans="1:6" x14ac:dyDescent="0.25">
      <c r="A87" s="22" t="s">
        <v>56</v>
      </c>
      <c r="B87" s="23">
        <v>19</v>
      </c>
      <c r="C87" s="24">
        <f>B87/B$88</f>
        <v>0.38775510204081631</v>
      </c>
      <c r="D87" s="25">
        <v>577140.18999999994</v>
      </c>
      <c r="E87" s="24">
        <f>D87/D$88</f>
        <v>0.84498896700755033</v>
      </c>
      <c r="F87" s="25">
        <f>D87/B87</f>
        <v>30375.799473684208</v>
      </c>
    </row>
    <row r="88" spans="1:6" x14ac:dyDescent="0.25">
      <c r="A88" s="26" t="s">
        <v>6</v>
      </c>
      <c r="B88" s="27">
        <f>SUM(B86:B87)</f>
        <v>49</v>
      </c>
      <c r="C88" s="28">
        <f>SUM(C86:C87)</f>
        <v>1</v>
      </c>
      <c r="D88" s="29">
        <f>SUM(D86:D87)</f>
        <v>683015.05999999994</v>
      </c>
      <c r="E88" s="28">
        <f>SUM(E86:E87)</f>
        <v>1</v>
      </c>
      <c r="F88" s="29">
        <f>D88/B88</f>
        <v>13939.082857142856</v>
      </c>
    </row>
  </sheetData>
  <mergeCells count="23">
    <mergeCell ref="F23:K24"/>
    <mergeCell ref="H12:H14"/>
    <mergeCell ref="I12:I14"/>
    <mergeCell ref="A82:F82"/>
    <mergeCell ref="A84:F84"/>
    <mergeCell ref="A46:G46"/>
    <mergeCell ref="A63:F63"/>
    <mergeCell ref="A44:F44"/>
    <mergeCell ref="E1:L7"/>
    <mergeCell ref="A36:B36"/>
    <mergeCell ref="J13:J14"/>
    <mergeCell ref="K13:K14"/>
    <mergeCell ref="A14:A19"/>
    <mergeCell ref="A20:A25"/>
    <mergeCell ref="F21:K22"/>
    <mergeCell ref="A26:A30"/>
    <mergeCell ref="F29:K32"/>
    <mergeCell ref="A31:A35"/>
    <mergeCell ref="F10:K10"/>
    <mergeCell ref="A11:A13"/>
    <mergeCell ref="A9:D9"/>
    <mergeCell ref="F12:F14"/>
    <mergeCell ref="G12:G14"/>
  </mergeCells>
  <pageMargins left="0.7" right="0.7" top="0.75" bottom="0.75" header="0.3" footer="0.3"/>
  <pageSetup paperSize="9" scale="4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Marina Lucena Herraez</dc:creator>
  <cp:lastModifiedBy>Marina Lucena Herraez</cp:lastModifiedBy>
  <cp:lastPrinted>2023-10-10T11:06:41Z</cp:lastPrinted>
  <dcterms:created xsi:type="dcterms:W3CDTF">2023-10-10T09:59:47Z</dcterms:created>
  <dcterms:modified xsi:type="dcterms:W3CDTF">2026-01-28T13:20:52Z</dcterms:modified>
</cp:coreProperties>
</file>